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Google Диск\Продукты\Оценка проектов\"/>
    </mc:Choice>
  </mc:AlternateContent>
  <bookViews>
    <workbookView xWindow="-40" yWindow="0" windowWidth="19320" windowHeight="8440"/>
  </bookViews>
  <sheets>
    <sheet name="RoughEstimations" sheetId="1" r:id="rId1"/>
    <sheet name="Backlog" sheetId="4" r:id="rId2"/>
    <sheet name="Risks" sheetId="5" r:id="rId3"/>
    <sheet name="Calcs" sheetId="3" r:id="rId4"/>
  </sheets>
  <definedNames>
    <definedName name="BudgetEstimation">RoughEstimations!$B$6</definedName>
    <definedName name="ConfidenceLevel">RoughEstimations!$B$3</definedName>
    <definedName name="DurationEstimation">RoughEstimations!$B$4</definedName>
    <definedName name="InflowDev">RoughEstimations!$C$13</definedName>
    <definedName name="MeanInflow">RoughEstimations!$B$13</definedName>
    <definedName name="MeanVelocity">RoughEstimations!$B$12</definedName>
    <definedName name="VelocityDev">RoughEstimations!$C$12</definedName>
    <definedName name="WorkToDo">Backlog!$C$39</definedName>
  </definedNames>
  <calcPr calcId="152511" refMode="R1C1"/>
</workbook>
</file>

<file path=xl/calcChain.xml><?xml version="1.0" encoding="utf-8"?>
<calcChain xmlns="http://schemas.openxmlformats.org/spreadsheetml/2006/main">
  <c r="B30" i="3" l="1"/>
  <c r="G30" i="3" s="1"/>
  <c r="E30" i="3"/>
  <c r="F30" i="3"/>
  <c r="C30" i="3" s="1"/>
  <c r="B31" i="3"/>
  <c r="E31" i="3"/>
  <c r="F31" i="3"/>
  <c r="G31" i="3"/>
  <c r="C31" i="3" s="1"/>
  <c r="B32" i="3"/>
  <c r="E32" i="3"/>
  <c r="F32" i="3"/>
  <c r="C32" i="3" s="1"/>
  <c r="G3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2" i="3"/>
  <c r="A32" i="3" l="1"/>
  <c r="D32" i="3"/>
  <c r="D31" i="3"/>
  <c r="A31" i="3"/>
  <c r="A30" i="3"/>
  <c r="D30" i="3"/>
  <c r="C3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4" i="4"/>
  <c r="D35" i="4"/>
  <c r="D36" i="4"/>
  <c r="D37" i="4"/>
  <c r="D38" i="4"/>
  <c r="D5" i="4"/>
  <c r="C39" i="4" l="1"/>
  <c r="A4" i="1"/>
  <c r="A7" i="1" l="1"/>
  <c r="G2" i="3"/>
  <c r="F2" i="3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F22" i="3" l="1"/>
  <c r="G22" i="3"/>
  <c r="C22" i="3" s="1"/>
  <c r="B23" i="3"/>
  <c r="B2" i="1"/>
  <c r="F18" i="3"/>
  <c r="F12" i="3"/>
  <c r="F6" i="3"/>
  <c r="G21" i="3"/>
  <c r="G19" i="3"/>
  <c r="G17" i="3"/>
  <c r="G15" i="3"/>
  <c r="G13" i="3"/>
  <c r="G11" i="3"/>
  <c r="G9" i="3"/>
  <c r="G7" i="3"/>
  <c r="G5" i="3"/>
  <c r="G3" i="3"/>
  <c r="F20" i="3"/>
  <c r="F16" i="3"/>
  <c r="F14" i="3"/>
  <c r="F10" i="3"/>
  <c r="F8" i="3"/>
  <c r="F4" i="3"/>
  <c r="F21" i="3"/>
  <c r="C21" i="3" s="1"/>
  <c r="F19" i="3"/>
  <c r="C19" i="3" s="1"/>
  <c r="F17" i="3"/>
  <c r="C17" i="3" s="1"/>
  <c r="F15" i="3"/>
  <c r="C15" i="3" s="1"/>
  <c r="F13" i="3"/>
  <c r="C13" i="3" s="1"/>
  <c r="F11" i="3"/>
  <c r="C11" i="3" s="1"/>
  <c r="F9" i="3"/>
  <c r="C9" i="3" s="1"/>
  <c r="F7" i="3"/>
  <c r="C7" i="3" s="1"/>
  <c r="F5" i="3"/>
  <c r="C5" i="3" s="1"/>
  <c r="F3" i="3"/>
  <c r="G20" i="3"/>
  <c r="C20" i="3" s="1"/>
  <c r="G18" i="3"/>
  <c r="G16" i="3"/>
  <c r="G14" i="3"/>
  <c r="G12" i="3"/>
  <c r="C12" i="3" s="1"/>
  <c r="G10" i="3"/>
  <c r="C10" i="3" s="1"/>
  <c r="G8" i="3"/>
  <c r="G6" i="3"/>
  <c r="G4" i="3"/>
  <c r="C2" i="3"/>
  <c r="A2" i="3" s="1"/>
  <c r="C8" i="3" l="1"/>
  <c r="A8" i="3" s="1"/>
  <c r="C6" i="3"/>
  <c r="A6" i="3" s="1"/>
  <c r="F23" i="3"/>
  <c r="B24" i="3"/>
  <c r="G23" i="3"/>
  <c r="A10" i="3"/>
  <c r="A12" i="3"/>
  <c r="A20" i="3"/>
  <c r="A7" i="3"/>
  <c r="A11" i="3"/>
  <c r="A9" i="3"/>
  <c r="A13" i="3"/>
  <c r="A21" i="3"/>
  <c r="A22" i="3"/>
  <c r="C18" i="3"/>
  <c r="D22" i="3"/>
  <c r="C14" i="3"/>
  <c r="A14" i="3" s="1"/>
  <c r="D2" i="3"/>
  <c r="D10" i="3"/>
  <c r="C4" i="3"/>
  <c r="C16" i="3"/>
  <c r="A16" i="3" s="1"/>
  <c r="D11" i="3"/>
  <c r="C3" i="3"/>
  <c r="A3" i="3" s="1"/>
  <c r="D20" i="3"/>
  <c r="D21" i="3"/>
  <c r="D6" i="3"/>
  <c r="D9" i="3"/>
  <c r="D13" i="3"/>
  <c r="D12" i="3"/>
  <c r="D7" i="3"/>
  <c r="D8" i="3"/>
  <c r="G24" i="3" l="1"/>
  <c r="F24" i="3"/>
  <c r="B25" i="3"/>
  <c r="C23" i="3"/>
  <c r="A17" i="3"/>
  <c r="A15" i="3"/>
  <c r="D19" i="3"/>
  <c r="A18" i="3"/>
  <c r="A4" i="3"/>
  <c r="A5" i="3"/>
  <c r="A19" i="3"/>
  <c r="D18" i="3"/>
  <c r="D15" i="3"/>
  <c r="D14" i="3"/>
  <c r="D17" i="3"/>
  <c r="D16" i="3"/>
  <c r="D5" i="3"/>
  <c r="D4" i="3"/>
  <c r="D3" i="3"/>
  <c r="A23" i="3" l="1"/>
  <c r="D23" i="3"/>
  <c r="C24" i="3"/>
  <c r="F25" i="3"/>
  <c r="B26" i="3"/>
  <c r="G25" i="3"/>
  <c r="B4" i="1"/>
  <c r="B6" i="1" l="1"/>
  <c r="C1" i="4" s="1"/>
  <c r="C2" i="4"/>
  <c r="C25" i="3"/>
  <c r="G26" i="3"/>
  <c r="F26" i="3"/>
  <c r="B27" i="3"/>
  <c r="A24" i="3"/>
  <c r="D24" i="3"/>
  <c r="C26" i="3" l="1"/>
  <c r="D26" i="3" s="1"/>
  <c r="F27" i="3"/>
  <c r="G27" i="3"/>
  <c r="B28" i="3"/>
  <c r="A25" i="3"/>
  <c r="D25" i="3"/>
  <c r="A26" i="3" l="1"/>
  <c r="G28" i="3"/>
  <c r="B29" i="3"/>
  <c r="F28" i="3"/>
  <c r="C27" i="3"/>
  <c r="C28" i="3" l="1"/>
  <c r="A28" i="3" s="1"/>
  <c r="A27" i="3"/>
  <c r="D27" i="3"/>
  <c r="F29" i="3"/>
  <c r="G29" i="3"/>
  <c r="D28" i="3" l="1"/>
  <c r="C29" i="3"/>
  <c r="A29" i="3" l="1"/>
  <c r="D29" i="3"/>
</calcChain>
</file>

<file path=xl/comments1.xml><?xml version="1.0" encoding="utf-8"?>
<comments xmlns="http://schemas.openxmlformats.org/spreadsheetml/2006/main">
  <authors>
    <author>dorofeev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This field is calculated as sum of story-point of backlog items (see Backlog Sheet)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This parameter can be adjusted. The model works poorely for very low (&lt;20%) and high (&gt; 80%) probabilities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This field is calculated based on desired confidence level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This parameter reflects expected team velocity (how many story points they could deliver in average)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04"/>
          </rPr>
          <t>This parameters reflects standard deviation of the team velocity (how stable their velocity is. Higher values means less stability)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This parameter shows how many additional story points in average customer would return to the backlog after the demo (requirements inflow)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04"/>
          </rPr>
          <t>This parameter reflects expected deviation from average requirements inflow</t>
        </r>
      </text>
    </comment>
  </commentList>
</comments>
</file>

<file path=xl/sharedStrings.xml><?xml version="1.0" encoding="utf-8"?>
<sst xmlns="http://schemas.openxmlformats.org/spreadsheetml/2006/main" count="71" uniqueCount="50">
  <si>
    <t>Inception</t>
  </si>
  <si>
    <t>Phase</t>
  </si>
  <si>
    <t>Stage</t>
  </si>
  <si>
    <t>Comment</t>
  </si>
  <si>
    <t>Elaboration</t>
  </si>
  <si>
    <t>Transition</t>
  </si>
  <si>
    <t>TOTAL:</t>
  </si>
  <si>
    <t>Model Parameters</t>
  </si>
  <si>
    <t>Mean</t>
  </si>
  <si>
    <t>Std. Deviation</t>
  </si>
  <si>
    <t>N</t>
  </si>
  <si>
    <t>Construction</t>
  </si>
  <si>
    <t>Expected Velocity (FTE/week):</t>
  </si>
  <si>
    <t>Confidence Level:</t>
  </si>
  <si>
    <t>SUMMARY:</t>
  </si>
  <si>
    <t>Cumulative</t>
  </si>
  <si>
    <t>Probability</t>
  </si>
  <si>
    <t>RISKS</t>
  </si>
  <si>
    <t>Risk Description</t>
  </si>
  <si>
    <t>Impact</t>
  </si>
  <si>
    <t>Release</t>
  </si>
  <si>
    <t>Documentation development</t>
  </si>
  <si>
    <t>Estimate (SP)</t>
  </si>
  <si>
    <t>Create prototype</t>
  </si>
  <si>
    <t>Create architecture concept</t>
  </si>
  <si>
    <t>Implement User Story 1</t>
  </si>
  <si>
    <t>Implement User Story 2</t>
  </si>
  <si>
    <t>Implement User Story 3</t>
  </si>
  <si>
    <t>Implement User Story 4</t>
  </si>
  <si>
    <t>Implement User Story 5</t>
  </si>
  <si>
    <t>Implement User Story 6</t>
  </si>
  <si>
    <t>Implement User Story 7</t>
  </si>
  <si>
    <t>Implement User Story 8</t>
  </si>
  <si>
    <t>Implement User Story 9</t>
  </si>
  <si>
    <t>Implement User Story 10</t>
  </si>
  <si>
    <t>Effort estimation (Backlog Size):</t>
  </si>
  <si>
    <t>Sprint cost:</t>
  </si>
  <si>
    <t>Budget estimation:</t>
  </si>
  <si>
    <t>Expected requirements flow (FTE/week):</t>
  </si>
  <si>
    <t>Y</t>
  </si>
  <si>
    <t xml:space="preserve">Is in scope? Y/N </t>
  </si>
  <si>
    <t>Estimated cost:</t>
  </si>
  <si>
    <t>Estimated duration:</t>
  </si>
  <si>
    <t>Confidence level:</t>
  </si>
  <si>
    <t>Develop design prototype #1</t>
  </si>
  <si>
    <t>Develop design prototype #2</t>
  </si>
  <si>
    <t>Develop design prototype #3</t>
  </si>
  <si>
    <t>Create alternative concept #1</t>
  </si>
  <si>
    <t>Create alternative concept #2</t>
  </si>
  <si>
    <t>Risk Tolerance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</si>
</sst>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4"/>
      <color theme="10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6" xfId="0" applyBorder="1" applyAlignment="1">
      <alignment horizontal="right"/>
    </xf>
    <xf numFmtId="9" fontId="2" fillId="0" borderId="7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9" fontId="2" fillId="0" borderId="0" xfId="0" applyNumberFormat="1" applyFont="1" applyBorder="1" applyAlignment="1">
      <alignment horizontal="left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 indent="5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164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right" wrapText="1"/>
    </xf>
    <xf numFmtId="0" fontId="5" fillId="0" borderId="4" xfId="1" applyBorder="1" applyAlignment="1" applyProtection="1">
      <alignment horizontal="right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0" fontId="2" fillId="3" borderId="17" xfId="0" applyNumberFormat="1" applyFont="1" applyFill="1" applyBorder="1" applyAlignment="1">
      <alignment horizontal="left"/>
    </xf>
    <xf numFmtId="164" fontId="2" fillId="3" borderId="17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0" fillId="0" borderId="23" xfId="0" applyBorder="1"/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6" fillId="0" borderId="18" xfId="1" applyFont="1" applyBorder="1" applyAlignment="1" applyProtection="1">
      <alignment horizontal="center"/>
    </xf>
    <xf numFmtId="0" fontId="6" fillId="0" borderId="19" xfId="1" applyFont="1" applyBorder="1" applyAlignment="1" applyProtection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Delivery date uncertainty window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248188133955624E-2"/>
          <c:y val="0.15362380085840863"/>
          <c:w val="0.86235925624642984"/>
          <c:h val="0.6844937372970766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Calcs!$D$1</c:f>
              <c:strCache>
                <c:ptCount val="1"/>
                <c:pt idx="0">
                  <c:v>Probability</c:v>
                </c:pt>
              </c:strCache>
            </c:strRef>
          </c:tx>
          <c:invertIfNegative val="0"/>
          <c:cat>
            <c:numRef>
              <c:f>Calcs!$B$2:$B$32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Calcs!$D$2:$D$32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8.7565510398235347E-12</c:v>
                </c:pt>
                <c:pt idx="6">
                  <c:v>3.1307132553060057E-8</c:v>
                </c:pt>
                <c:pt idx="7">
                  <c:v>8.5500519289016808E-6</c:v>
                </c:pt>
                <c:pt idx="8">
                  <c:v>4.1949147539244169E-4</c:v>
                </c:pt>
                <c:pt idx="9">
                  <c:v>6.1282587893675133E-3</c:v>
                </c:pt>
                <c:pt idx="10">
                  <c:v>3.6634073666645284E-2</c:v>
                </c:pt>
                <c:pt idx="11">
                  <c:v>0.1108993684343037</c:v>
                </c:pt>
                <c:pt idx="12">
                  <c:v>0.19760468038219381</c:v>
                </c:pt>
                <c:pt idx="13">
                  <c:v>0.23133783884000325</c:v>
                </c:pt>
                <c:pt idx="14">
                  <c:v>0.19320725197904143</c:v>
                </c:pt>
                <c:pt idx="15">
                  <c:v>0.12256244707875519</c:v>
                </c:pt>
                <c:pt idx="16">
                  <c:v>6.1986519022670383E-2</c:v>
                </c:pt>
                <c:pt idx="17">
                  <c:v>2.5961348662563055E-2</c:v>
                </c:pt>
                <c:pt idx="18">
                  <c:v>9.2792561333693291E-3</c:v>
                </c:pt>
                <c:pt idx="19">
                  <c:v>2.8995257422339549E-3</c:v>
                </c:pt>
                <c:pt idx="20">
                  <c:v>8.0769793316293192E-4</c:v>
                </c:pt>
                <c:pt idx="21">
                  <c:v>2.0380402224084992E-4</c:v>
                </c:pt>
                <c:pt idx="22">
                  <c:v>4.7199552803411926E-5</c:v>
                </c:pt>
                <c:pt idx="23">
                  <c:v>1.0143352897062918E-5</c:v>
                </c:pt>
                <c:pt idx="24">
                  <c:v>2.0414123453882382E-6</c:v>
                </c:pt>
                <c:pt idx="25">
                  <c:v>3.87749127694903E-7</c:v>
                </c:pt>
                <c:pt idx="26">
                  <c:v>6.9968274729603763E-8</c:v>
                </c:pt>
                <c:pt idx="27">
                  <c:v>1.2062188359251991E-8</c:v>
                </c:pt>
                <c:pt idx="28">
                  <c:v>1.9963064534778141E-9</c:v>
                </c:pt>
                <c:pt idx="29">
                  <c:v>3.1850844184333482E-10</c:v>
                </c:pt>
                <c:pt idx="30">
                  <c:v>4.9168336069271845E-11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66725496"/>
        <c:axId val="266724320"/>
      </c:barChart>
      <c:lineChart>
        <c:grouping val="standard"/>
        <c:varyColors val="0"/>
        <c:ser>
          <c:idx val="0"/>
          <c:order val="0"/>
          <c:tx>
            <c:strRef>
              <c:f>Calcs!$C$1</c:f>
              <c:strCache>
                <c:ptCount val="1"/>
                <c:pt idx="0">
                  <c:v>Cumulative</c:v>
                </c:pt>
              </c:strCache>
            </c:strRef>
          </c:tx>
          <c:marker>
            <c:symbol val="none"/>
          </c:marker>
          <c:cat>
            <c:numRef>
              <c:f>Calcs!$B$2:$B$32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Calcs!$C$2:$C$32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8.7565510398235347E-12</c:v>
                </c:pt>
                <c:pt idx="6">
                  <c:v>3.1315889104099881E-8</c:v>
                </c:pt>
                <c:pt idx="7">
                  <c:v>8.5813678180057806E-6</c:v>
                </c:pt>
                <c:pt idx="8">
                  <c:v>4.2807284321044747E-4</c:v>
                </c:pt>
                <c:pt idx="9">
                  <c:v>6.5563316325779608E-3</c:v>
                </c:pt>
                <c:pt idx="10">
                  <c:v>4.3190405299223245E-2</c:v>
                </c:pt>
                <c:pt idx="11">
                  <c:v>0.15408977373352695</c:v>
                </c:pt>
                <c:pt idx="12">
                  <c:v>0.35169445411572076</c:v>
                </c:pt>
                <c:pt idx="13">
                  <c:v>0.58303229295572401</c:v>
                </c:pt>
                <c:pt idx="14">
                  <c:v>0.77623954493476544</c:v>
                </c:pt>
                <c:pt idx="15">
                  <c:v>0.89880199201352062</c:v>
                </c:pt>
                <c:pt idx="16">
                  <c:v>0.96078851103619101</c:v>
                </c:pt>
                <c:pt idx="17">
                  <c:v>0.98674985969875406</c:v>
                </c:pt>
                <c:pt idx="18">
                  <c:v>0.99602911583212339</c:v>
                </c:pt>
                <c:pt idx="19">
                  <c:v>0.99892864157435735</c:v>
                </c:pt>
                <c:pt idx="20">
                  <c:v>0.99973633950752028</c:v>
                </c:pt>
                <c:pt idx="21">
                  <c:v>0.99994014352976113</c:v>
                </c:pt>
                <c:pt idx="22">
                  <c:v>0.99998734308256454</c:v>
                </c:pt>
                <c:pt idx="23">
                  <c:v>0.9999974864354616</c:v>
                </c:pt>
                <c:pt idx="24">
                  <c:v>0.99999952784780699</c:v>
                </c:pt>
                <c:pt idx="25">
                  <c:v>0.99999991559693469</c:v>
                </c:pt>
                <c:pt idx="26">
                  <c:v>0.99999998556520941</c:v>
                </c:pt>
                <c:pt idx="27">
                  <c:v>0.99999999762739777</c:v>
                </c:pt>
                <c:pt idx="28">
                  <c:v>0.99999999962370423</c:v>
                </c:pt>
                <c:pt idx="29">
                  <c:v>0.99999999994221267</c:v>
                </c:pt>
                <c:pt idx="30">
                  <c:v>0.99999999999138101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Calcs!$E$1</c:f>
              <c:strCache>
                <c:ptCount val="1"/>
                <c:pt idx="0">
                  <c:v>Risk Tolerance</c:v>
                </c:pt>
              </c:strCache>
            </c:strRef>
          </c:tx>
          <c:marker>
            <c:symbol val="none"/>
          </c:marker>
          <c:val>
            <c:numRef>
              <c:f>Calcs!$E$2:$E$32</c:f>
              <c:numCache>
                <c:formatCode>General</c:formatCode>
                <c:ptCount val="31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23928"/>
        <c:axId val="266724712"/>
      </c:lineChart>
      <c:catAx>
        <c:axId val="26672549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weeks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66724320"/>
        <c:crosses val="autoZero"/>
        <c:auto val="1"/>
        <c:lblAlgn val="ctr"/>
        <c:lblOffset val="100"/>
        <c:noMultiLvlLbl val="0"/>
      </c:catAx>
      <c:valAx>
        <c:axId val="26672432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  <a:endParaRPr lang="ru-RU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266725496"/>
        <c:crosses val="autoZero"/>
        <c:crossBetween val="between"/>
        <c:majorUnit val="0.05"/>
      </c:valAx>
      <c:valAx>
        <c:axId val="266724712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crossAx val="266723928"/>
        <c:crosses val="max"/>
        <c:crossBetween val="between"/>
        <c:majorUnit val="0.2"/>
      </c:valAx>
      <c:catAx>
        <c:axId val="266723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724712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337185</xdr:colOff>
      <xdr:row>14</xdr:row>
      <xdr:rowOff>22860</xdr:rowOff>
    </xdr:from>
    <xdr:to>
      <xdr:col>4</xdr:col>
      <xdr:colOff>548640</xdr:colOff>
      <xdr:row>36</xdr:row>
      <xdr:rowOff>7620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8"/>
  <sheetViews>
    <sheetView tabSelected="1" workbookViewId="0"/>
  </sheetViews>
  <sheetFormatPr defaultRowHeight="14.5" x14ac:dyDescent="0.35"/>
  <cols>
    <col min="1" max="1" width="50.54296875" customWidth="1"/>
    <col min="2" max="2" width="15.90625" customWidth="1"/>
    <col min="3" max="3" width="11.54296875" customWidth="1"/>
    <col min="4" max="4" width="34.90625" customWidth="1"/>
  </cols>
  <sheetData>
    <row r="1" spans="1:4" ht="21.5" thickBot="1" x14ac:dyDescent="0.55000000000000004">
      <c r="A1" s="23" t="s">
        <v>14</v>
      </c>
      <c r="B1" s="22"/>
      <c r="C1" s="22"/>
      <c r="D1" s="11"/>
    </row>
    <row r="2" spans="1:4" ht="18.5" x14ac:dyDescent="0.45">
      <c r="A2" s="33" t="s">
        <v>35</v>
      </c>
      <c r="B2" s="37">
        <f>WorkToDo</f>
        <v>150</v>
      </c>
      <c r="C2" s="14"/>
      <c r="D2" s="11"/>
    </row>
    <row r="3" spans="1:4" ht="18.5" x14ac:dyDescent="0.45">
      <c r="A3" s="12" t="s">
        <v>13</v>
      </c>
      <c r="B3" s="13">
        <v>0.8</v>
      </c>
      <c r="C3" s="15"/>
    </row>
    <row r="4" spans="1:4" ht="18.5" x14ac:dyDescent="0.45">
      <c r="A4" s="30" t="str">
        <f>"Expected duration with " &amp; ConfidenceLevel &amp; " confidence (sprints):"</f>
        <v>Expected duration with 0,8 confidence (sprints):</v>
      </c>
      <c r="B4" s="38">
        <f>VLOOKUP(1,Calcs!A:B,2,FALSE)</f>
        <v>16</v>
      </c>
      <c r="C4" s="15"/>
    </row>
    <row r="5" spans="1:4" ht="18.5" x14ac:dyDescent="0.45">
      <c r="A5" s="36" t="s">
        <v>36</v>
      </c>
      <c r="B5" s="31">
        <v>10000</v>
      </c>
      <c r="C5" s="15"/>
    </row>
    <row r="6" spans="1:4" ht="18.5" x14ac:dyDescent="0.45">
      <c r="A6" s="32" t="s">
        <v>37</v>
      </c>
      <c r="B6" s="39">
        <f>B4*B5</f>
        <v>160000</v>
      </c>
      <c r="C6" s="15"/>
    </row>
    <row r="7" spans="1:4" ht="19" thickBot="1" x14ac:dyDescent="0.5">
      <c r="A7" s="59" t="str">
        <f>COUNTA(Risks!C:C)-1 &amp; " risks identified, " &amp; COUNTIF(Risks!C:C,"High") &amp; " with high possible impact"</f>
        <v>0 risks identified, 0 with high possible impact</v>
      </c>
      <c r="B7" s="60"/>
      <c r="C7" s="14"/>
    </row>
    <row r="10" spans="1:4" ht="21.5" thickBot="1" x14ac:dyDescent="0.55000000000000004">
      <c r="A10" s="6" t="s">
        <v>7</v>
      </c>
    </row>
    <row r="11" spans="1:4" ht="29.5" thickBot="1" x14ac:dyDescent="0.4">
      <c r="A11" s="16"/>
      <c r="B11" s="18" t="s">
        <v>8</v>
      </c>
      <c r="C11" s="17" t="s">
        <v>9</v>
      </c>
      <c r="D11" s="19" t="s">
        <v>3</v>
      </c>
    </row>
    <row r="12" spans="1:4" x14ac:dyDescent="0.35">
      <c r="A12" s="9" t="s">
        <v>12</v>
      </c>
      <c r="B12" s="20">
        <v>15</v>
      </c>
      <c r="C12" s="20">
        <v>5</v>
      </c>
      <c r="D12" s="10"/>
    </row>
    <row r="13" spans="1:4" ht="15" thickBot="1" x14ac:dyDescent="0.4">
      <c r="A13" s="7" t="s">
        <v>38</v>
      </c>
      <c r="B13" s="21">
        <v>4</v>
      </c>
      <c r="C13" s="21">
        <v>1</v>
      </c>
      <c r="D13" s="8"/>
    </row>
    <row r="14" spans="1:4" x14ac:dyDescent="0.35">
      <c r="A14" s="11"/>
      <c r="B14" s="22"/>
      <c r="C14" s="22"/>
      <c r="D14" s="11"/>
    </row>
    <row r="15" spans="1:4" s="2" customFormat="1" ht="18.5" x14ac:dyDescent="0.45"/>
    <row r="28" s="1" customFormat="1" ht="18.5" x14ac:dyDescent="0.45"/>
  </sheetData>
  <mergeCells count="1">
    <mergeCell ref="A7:B7"/>
  </mergeCells>
  <hyperlinks>
    <hyperlink ref="A7:B7" location="Risks!A1" display="Risks!A1"/>
    <hyperlink ref="A2" location="Backlog!A1" display="Effort estimation (FTE):"/>
  </hyperlinks>
  <pageMargins left="0.7" right="0.7" top="0.75" bottom="0.75" header="0.3" footer="0.3"/>
  <pageSetup paperSize="9" orientation="landscape" r:id="rId1"/>
  <ignoredErrors>
    <ignoredError sqref="B4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4.5" x14ac:dyDescent="0.35"/>
  <cols>
    <col min="1" max="1" width="17.54296875" customWidth="1"/>
    <col min="2" max="2" width="36.90625" customWidth="1"/>
    <col min="3" max="3" width="13.90625" style="34" customWidth="1"/>
    <col min="4" max="4" width="13.90625" style="34" hidden="1" customWidth="1"/>
    <col min="5" max="5" width="13.90625" style="34" customWidth="1"/>
    <col min="6" max="6" width="59.453125" style="35" customWidth="1"/>
  </cols>
  <sheetData>
    <row r="1" spans="1:6" x14ac:dyDescent="0.35">
      <c r="B1" s="56" t="s">
        <v>41</v>
      </c>
      <c r="C1" s="57">
        <f>BudgetEstimation</f>
        <v>160000</v>
      </c>
    </row>
    <row r="2" spans="1:6" x14ac:dyDescent="0.35">
      <c r="B2" s="56" t="s">
        <v>42</v>
      </c>
      <c r="C2" s="34">
        <f>DurationEstimation</f>
        <v>16</v>
      </c>
    </row>
    <row r="3" spans="1:6" ht="15" thickBot="1" x14ac:dyDescent="0.4">
      <c r="B3" s="56" t="s">
        <v>43</v>
      </c>
      <c r="C3" s="58">
        <f>ConfidenceLevel</f>
        <v>0.8</v>
      </c>
    </row>
    <row r="4" spans="1:6" ht="37.5" thickBot="1" x14ac:dyDescent="0.4">
      <c r="A4" s="53" t="s">
        <v>1</v>
      </c>
      <c r="B4" s="54" t="s">
        <v>2</v>
      </c>
      <c r="C4" s="54" t="s">
        <v>22</v>
      </c>
      <c r="D4" s="54"/>
      <c r="E4" s="54" t="s">
        <v>40</v>
      </c>
      <c r="F4" s="55" t="s">
        <v>3</v>
      </c>
    </row>
    <row r="5" spans="1:6" x14ac:dyDescent="0.35">
      <c r="A5" s="61" t="s">
        <v>0</v>
      </c>
      <c r="B5" s="45" t="s">
        <v>24</v>
      </c>
      <c r="C5" s="46">
        <v>8</v>
      </c>
      <c r="D5" s="46">
        <f>IF(E5="Y",C5,0)</f>
        <v>8</v>
      </c>
      <c r="E5" s="46" t="s">
        <v>39</v>
      </c>
      <c r="F5" s="47"/>
    </row>
    <row r="6" spans="1:6" x14ac:dyDescent="0.35">
      <c r="A6" s="62"/>
      <c r="B6" s="3" t="s">
        <v>47</v>
      </c>
      <c r="C6" s="28">
        <v>16</v>
      </c>
      <c r="D6" s="28">
        <f t="shared" ref="D6:D38" si="0">IF(E6="Y",C6,0)</f>
        <v>16</v>
      </c>
      <c r="E6" s="28" t="s">
        <v>39</v>
      </c>
      <c r="F6" s="48"/>
    </row>
    <row r="7" spans="1:6" x14ac:dyDescent="0.35">
      <c r="A7" s="62"/>
      <c r="B7" s="3" t="s">
        <v>48</v>
      </c>
      <c r="C7" s="28">
        <v>16</v>
      </c>
      <c r="D7" s="28">
        <f t="shared" si="0"/>
        <v>16</v>
      </c>
      <c r="E7" s="28" t="s">
        <v>39</v>
      </c>
      <c r="F7" s="48"/>
    </row>
    <row r="8" spans="1:6" ht="15" thickBot="1" x14ac:dyDescent="0.4">
      <c r="A8" s="63"/>
      <c r="B8" s="49"/>
      <c r="C8" s="50"/>
      <c r="D8" s="50">
        <f t="shared" si="0"/>
        <v>0</v>
      </c>
      <c r="E8" s="50"/>
      <c r="F8" s="51"/>
    </row>
    <row r="9" spans="1:6" x14ac:dyDescent="0.35">
      <c r="A9" s="61" t="s">
        <v>4</v>
      </c>
      <c r="B9" s="45" t="s">
        <v>23</v>
      </c>
      <c r="C9" s="46">
        <v>8</v>
      </c>
      <c r="D9" s="46">
        <f t="shared" si="0"/>
        <v>8</v>
      </c>
      <c r="E9" s="46" t="s">
        <v>39</v>
      </c>
      <c r="F9" s="47"/>
    </row>
    <row r="10" spans="1:6" x14ac:dyDescent="0.35">
      <c r="A10" s="62"/>
      <c r="B10" s="3" t="s">
        <v>44</v>
      </c>
      <c r="C10" s="28">
        <v>8</v>
      </c>
      <c r="D10" s="28">
        <f t="shared" si="0"/>
        <v>8</v>
      </c>
      <c r="E10" s="28" t="s">
        <v>39</v>
      </c>
      <c r="F10" s="48"/>
    </row>
    <row r="11" spans="1:6" x14ac:dyDescent="0.35">
      <c r="A11" s="62"/>
      <c r="B11" s="3" t="s">
        <v>45</v>
      </c>
      <c r="C11" s="28">
        <v>8</v>
      </c>
      <c r="D11" s="28">
        <f t="shared" si="0"/>
        <v>8</v>
      </c>
      <c r="E11" s="28" t="s">
        <v>39</v>
      </c>
      <c r="F11" s="48"/>
    </row>
    <row r="12" spans="1:6" ht="15" thickBot="1" x14ac:dyDescent="0.4">
      <c r="A12" s="63"/>
      <c r="B12" s="3" t="s">
        <v>46</v>
      </c>
      <c r="C12" s="50">
        <v>8</v>
      </c>
      <c r="D12" s="50">
        <f t="shared" si="0"/>
        <v>8</v>
      </c>
      <c r="E12" s="50" t="s">
        <v>39</v>
      </c>
      <c r="F12" s="51"/>
    </row>
    <row r="13" spans="1:6" x14ac:dyDescent="0.35">
      <c r="A13" s="61" t="s">
        <v>11</v>
      </c>
      <c r="B13" s="45" t="s">
        <v>25</v>
      </c>
      <c r="C13" s="46">
        <v>2</v>
      </c>
      <c r="D13" s="46">
        <f t="shared" si="0"/>
        <v>2</v>
      </c>
      <c r="E13" s="46" t="s">
        <v>39</v>
      </c>
      <c r="F13" s="47"/>
    </row>
    <row r="14" spans="1:6" x14ac:dyDescent="0.35">
      <c r="A14" s="62"/>
      <c r="B14" s="3" t="s">
        <v>26</v>
      </c>
      <c r="C14" s="28">
        <v>4</v>
      </c>
      <c r="D14" s="28">
        <f t="shared" si="0"/>
        <v>4</v>
      </c>
      <c r="E14" s="28" t="s">
        <v>39</v>
      </c>
      <c r="F14" s="48"/>
    </row>
    <row r="15" spans="1:6" x14ac:dyDescent="0.35">
      <c r="A15" s="62"/>
      <c r="B15" s="3" t="s">
        <v>27</v>
      </c>
      <c r="C15" s="28">
        <v>8</v>
      </c>
      <c r="D15" s="28">
        <f t="shared" si="0"/>
        <v>8</v>
      </c>
      <c r="E15" s="28" t="s">
        <v>39</v>
      </c>
      <c r="F15" s="48"/>
    </row>
    <row r="16" spans="1:6" x14ac:dyDescent="0.35">
      <c r="A16" s="62"/>
      <c r="B16" s="3" t="s">
        <v>28</v>
      </c>
      <c r="C16" s="28">
        <v>16</v>
      </c>
      <c r="D16" s="28">
        <f t="shared" si="0"/>
        <v>16</v>
      </c>
      <c r="E16" s="28" t="s">
        <v>39</v>
      </c>
      <c r="F16" s="48"/>
    </row>
    <row r="17" spans="1:6" x14ac:dyDescent="0.35">
      <c r="A17" s="62"/>
      <c r="B17" s="3" t="s">
        <v>29</v>
      </c>
      <c r="C17" s="28">
        <v>2</v>
      </c>
      <c r="D17" s="28">
        <f t="shared" si="0"/>
        <v>2</v>
      </c>
      <c r="E17" s="28" t="s">
        <v>39</v>
      </c>
      <c r="F17" s="48"/>
    </row>
    <row r="18" spans="1:6" x14ac:dyDescent="0.35">
      <c r="A18" s="62"/>
      <c r="B18" s="3" t="s">
        <v>30</v>
      </c>
      <c r="C18" s="28">
        <v>4</v>
      </c>
      <c r="D18" s="28">
        <f t="shared" si="0"/>
        <v>4</v>
      </c>
      <c r="E18" s="28" t="s">
        <v>39</v>
      </c>
      <c r="F18" s="48"/>
    </row>
    <row r="19" spans="1:6" x14ac:dyDescent="0.35">
      <c r="A19" s="62"/>
      <c r="B19" s="3" t="s">
        <v>31</v>
      </c>
      <c r="C19" s="28">
        <v>8</v>
      </c>
      <c r="D19" s="28">
        <f t="shared" si="0"/>
        <v>8</v>
      </c>
      <c r="E19" s="28" t="s">
        <v>39</v>
      </c>
      <c r="F19" s="48"/>
    </row>
    <row r="20" spans="1:6" x14ac:dyDescent="0.35">
      <c r="A20" s="62"/>
      <c r="B20" s="3" t="s">
        <v>32</v>
      </c>
      <c r="C20" s="28">
        <v>16</v>
      </c>
      <c r="D20" s="28">
        <f t="shared" si="0"/>
        <v>0</v>
      </c>
      <c r="E20" s="28" t="s">
        <v>10</v>
      </c>
      <c r="F20" s="48"/>
    </row>
    <row r="21" spans="1:6" x14ac:dyDescent="0.35">
      <c r="A21" s="62"/>
      <c r="B21" s="3" t="s">
        <v>33</v>
      </c>
      <c r="C21" s="28">
        <v>2</v>
      </c>
      <c r="D21" s="28">
        <f t="shared" si="0"/>
        <v>2</v>
      </c>
      <c r="E21" s="28" t="s">
        <v>39</v>
      </c>
      <c r="F21" s="48"/>
    </row>
    <row r="22" spans="1:6" x14ac:dyDescent="0.35">
      <c r="A22" s="62"/>
      <c r="B22" s="3" t="s">
        <v>34</v>
      </c>
      <c r="C22" s="28">
        <v>4</v>
      </c>
      <c r="D22" s="28">
        <f t="shared" si="0"/>
        <v>0</v>
      </c>
      <c r="E22" s="28" t="s">
        <v>10</v>
      </c>
      <c r="F22" s="48"/>
    </row>
    <row r="23" spans="1:6" x14ac:dyDescent="0.35">
      <c r="A23" s="62"/>
      <c r="B23" s="3"/>
      <c r="C23" s="28"/>
      <c r="D23" s="28">
        <f t="shared" si="0"/>
        <v>0</v>
      </c>
      <c r="E23" s="28"/>
      <c r="F23" s="48"/>
    </row>
    <row r="24" spans="1:6" x14ac:dyDescent="0.35">
      <c r="A24" s="62"/>
      <c r="B24" s="3"/>
      <c r="C24" s="28"/>
      <c r="D24" s="28">
        <f t="shared" si="0"/>
        <v>0</v>
      </c>
      <c r="E24" s="28"/>
      <c r="F24" s="48"/>
    </row>
    <row r="25" spans="1:6" x14ac:dyDescent="0.35">
      <c r="A25" s="62"/>
      <c r="B25" s="3"/>
      <c r="C25" s="28"/>
      <c r="D25" s="28">
        <f t="shared" si="0"/>
        <v>0</v>
      </c>
      <c r="E25" s="28"/>
      <c r="F25" s="48"/>
    </row>
    <row r="26" spans="1:6" x14ac:dyDescent="0.35">
      <c r="A26" s="62"/>
      <c r="B26" s="3"/>
      <c r="C26" s="28"/>
      <c r="D26" s="28">
        <f t="shared" si="0"/>
        <v>0</v>
      </c>
      <c r="E26" s="28"/>
      <c r="F26" s="48"/>
    </row>
    <row r="27" spans="1:6" x14ac:dyDescent="0.35">
      <c r="A27" s="62"/>
      <c r="B27" s="3"/>
      <c r="C27" s="28"/>
      <c r="D27" s="28">
        <f t="shared" si="0"/>
        <v>0</v>
      </c>
      <c r="E27" s="28"/>
      <c r="F27" s="48"/>
    </row>
    <row r="28" spans="1:6" x14ac:dyDescent="0.35">
      <c r="A28" s="62"/>
      <c r="B28" s="3"/>
      <c r="C28" s="28"/>
      <c r="D28" s="28">
        <f t="shared" si="0"/>
        <v>0</v>
      </c>
      <c r="E28" s="28"/>
      <c r="F28" s="48"/>
    </row>
    <row r="29" spans="1:6" x14ac:dyDescent="0.35">
      <c r="A29" s="62"/>
      <c r="B29" s="3"/>
      <c r="C29" s="28"/>
      <c r="D29" s="28">
        <f t="shared" si="0"/>
        <v>0</v>
      </c>
      <c r="E29" s="28"/>
      <c r="F29" s="48"/>
    </row>
    <row r="30" spans="1:6" x14ac:dyDescent="0.35">
      <c r="A30" s="62"/>
      <c r="B30" s="3"/>
      <c r="C30" s="28"/>
      <c r="D30" s="28">
        <f t="shared" si="0"/>
        <v>0</v>
      </c>
      <c r="E30" s="28"/>
      <c r="F30" s="48"/>
    </row>
    <row r="31" spans="1:6" x14ac:dyDescent="0.35">
      <c r="A31" s="62"/>
      <c r="B31" s="3"/>
      <c r="C31" s="28"/>
      <c r="D31" s="28">
        <f t="shared" si="0"/>
        <v>0</v>
      </c>
      <c r="E31" s="28"/>
      <c r="F31" s="48"/>
    </row>
    <row r="32" spans="1:6" x14ac:dyDescent="0.35">
      <c r="A32" s="62"/>
      <c r="B32" s="3"/>
      <c r="C32" s="28"/>
      <c r="D32" s="52"/>
      <c r="E32" s="28"/>
      <c r="F32" s="48"/>
    </row>
    <row r="33" spans="1:6" ht="15" thickBot="1" x14ac:dyDescent="0.4">
      <c r="A33" s="63"/>
      <c r="B33" s="49"/>
      <c r="C33" s="50"/>
      <c r="D33" s="49"/>
      <c r="E33" s="50"/>
      <c r="F33" s="51"/>
    </row>
    <row r="34" spans="1:6" x14ac:dyDescent="0.35">
      <c r="A34" s="61" t="s">
        <v>5</v>
      </c>
      <c r="B34" s="45" t="s">
        <v>21</v>
      </c>
      <c r="C34" s="46">
        <v>16</v>
      </c>
      <c r="D34" s="46">
        <f t="shared" si="0"/>
        <v>16</v>
      </c>
      <c r="E34" s="46" t="s">
        <v>39</v>
      </c>
      <c r="F34" s="47"/>
    </row>
    <row r="35" spans="1:6" x14ac:dyDescent="0.35">
      <c r="A35" s="62"/>
      <c r="B35" s="3" t="s">
        <v>20</v>
      </c>
      <c r="C35" s="28">
        <v>16</v>
      </c>
      <c r="D35" s="28">
        <f t="shared" si="0"/>
        <v>16</v>
      </c>
      <c r="E35" s="28" t="s">
        <v>39</v>
      </c>
      <c r="F35" s="48"/>
    </row>
    <row r="36" spans="1:6" x14ac:dyDescent="0.35">
      <c r="A36" s="62"/>
      <c r="B36" s="3"/>
      <c r="C36" s="28"/>
      <c r="D36" s="28">
        <f t="shared" si="0"/>
        <v>0</v>
      </c>
      <c r="E36" s="28"/>
      <c r="F36" s="48"/>
    </row>
    <row r="37" spans="1:6" x14ac:dyDescent="0.35">
      <c r="A37" s="62"/>
      <c r="B37" s="3"/>
      <c r="C37" s="28"/>
      <c r="D37" s="28">
        <f t="shared" si="0"/>
        <v>0</v>
      </c>
      <c r="E37" s="28"/>
      <c r="F37" s="48"/>
    </row>
    <row r="38" spans="1:6" ht="15" thickBot="1" x14ac:dyDescent="0.4">
      <c r="A38" s="63"/>
      <c r="B38" s="49"/>
      <c r="C38" s="50"/>
      <c r="D38" s="50">
        <f t="shared" si="0"/>
        <v>0</v>
      </c>
      <c r="E38" s="50"/>
      <c r="F38" s="51"/>
    </row>
    <row r="39" spans="1:6" ht="18.5" x14ac:dyDescent="0.45">
      <c r="B39" s="41" t="s">
        <v>6</v>
      </c>
      <c r="C39" s="42">
        <f>SUM(D5:D38)</f>
        <v>150</v>
      </c>
      <c r="D39" s="42"/>
      <c r="E39" s="43"/>
      <c r="F39" s="44"/>
    </row>
    <row r="40" spans="1:6" ht="18.5" x14ac:dyDescent="0.45">
      <c r="B40" s="40"/>
    </row>
  </sheetData>
  <mergeCells count="4">
    <mergeCell ref="A34:A38"/>
    <mergeCell ref="A13:A33"/>
    <mergeCell ref="A5:A8"/>
    <mergeCell ref="A9:A12"/>
  </mergeCells>
  <dataValidations count="1">
    <dataValidation type="list" allowBlank="1" showInputMessage="1" showErrorMessage="1" sqref="E5:E39">
      <formula1>"Y,N"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4.5" x14ac:dyDescent="0.35"/>
  <cols>
    <col min="1" max="1" width="50.453125" bestFit="1" customWidth="1"/>
    <col min="2" max="2" width="13.90625" bestFit="1" customWidth="1"/>
    <col min="3" max="3" width="9" bestFit="1" customWidth="1"/>
    <col min="4" max="4" width="50.453125" customWidth="1"/>
  </cols>
  <sheetData>
    <row r="1" spans="1:4" ht="21" x14ac:dyDescent="0.5">
      <c r="A1" s="6" t="s">
        <v>17</v>
      </c>
    </row>
    <row r="2" spans="1:4" ht="18.5" x14ac:dyDescent="0.35">
      <c r="A2" s="4" t="s">
        <v>18</v>
      </c>
      <c r="B2" s="4" t="s">
        <v>16</v>
      </c>
      <c r="C2" s="4" t="s">
        <v>19</v>
      </c>
      <c r="D2" s="4" t="s">
        <v>3</v>
      </c>
    </row>
    <row r="3" spans="1:4" x14ac:dyDescent="0.35">
      <c r="A3" s="25"/>
      <c r="B3" s="5"/>
      <c r="C3" s="5"/>
      <c r="D3" s="5"/>
    </row>
    <row r="4" spans="1:4" x14ac:dyDescent="0.35">
      <c r="A4" s="27"/>
      <c r="B4" s="28"/>
      <c r="C4" s="28"/>
      <c r="D4" s="5"/>
    </row>
    <row r="5" spans="1:4" x14ac:dyDescent="0.35">
      <c r="A5" s="27"/>
      <c r="B5" s="28"/>
      <c r="C5" s="28"/>
      <c r="D5" s="5"/>
    </row>
    <row r="6" spans="1:4" x14ac:dyDescent="0.35">
      <c r="A6" s="27"/>
      <c r="B6" s="28"/>
      <c r="C6" s="28"/>
      <c r="D6" s="5"/>
    </row>
    <row r="7" spans="1:4" x14ac:dyDescent="0.35">
      <c r="A7" s="27"/>
      <c r="B7" s="28"/>
      <c r="C7" s="28"/>
      <c r="D7" s="5"/>
    </row>
    <row r="8" spans="1:4" x14ac:dyDescent="0.35">
      <c r="A8" s="26"/>
      <c r="B8" s="29"/>
      <c r="C8" s="29"/>
      <c r="D8" s="24"/>
    </row>
    <row r="9" spans="1:4" x14ac:dyDescent="0.35">
      <c r="A9" s="26"/>
      <c r="B9" s="28"/>
      <c r="C9" s="28"/>
      <c r="D9" s="5"/>
    </row>
    <row r="10" spans="1:4" x14ac:dyDescent="0.35">
      <c r="A10" s="26"/>
      <c r="B10" s="5"/>
      <c r="C10" s="5"/>
      <c r="D10" s="5"/>
    </row>
    <row r="11" spans="1:4" x14ac:dyDescent="0.35">
      <c r="A11" s="26"/>
      <c r="B11" s="5"/>
      <c r="C11" s="5"/>
      <c r="D11" s="5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8" workbookViewId="0">
      <selection activeCell="C39" sqref="C39"/>
    </sheetView>
  </sheetViews>
  <sheetFormatPr defaultRowHeight="14.5" x14ac:dyDescent="0.35"/>
  <cols>
    <col min="2" max="2" width="3" bestFit="1" customWidth="1"/>
    <col min="3" max="3" width="19.90625" bestFit="1" customWidth="1"/>
    <col min="4" max="4" width="19.453125" bestFit="1" customWidth="1"/>
    <col min="5" max="5" width="19.453125" customWidth="1"/>
    <col min="6" max="6" width="4" bestFit="1" customWidth="1"/>
    <col min="7" max="7" width="12" bestFit="1" customWidth="1"/>
    <col min="8" max="8" width="11.6328125" customWidth="1"/>
  </cols>
  <sheetData>
    <row r="1" spans="1:7" x14ac:dyDescent="0.35">
      <c r="B1" t="s">
        <v>10</v>
      </c>
      <c r="C1" t="s">
        <v>15</v>
      </c>
      <c r="D1" t="s">
        <v>16</v>
      </c>
      <c r="E1" t="s">
        <v>49</v>
      </c>
    </row>
    <row r="2" spans="1:7" x14ac:dyDescent="0.35">
      <c r="A2">
        <f>IF(C2&gt;ConfidenceLevel,1,0)</f>
        <v>0</v>
      </c>
      <c r="B2">
        <v>1</v>
      </c>
      <c r="C2">
        <f t="shared" ref="C2:C21" si="0">1-NORMDIST(WorkToDo,F2,G2,TRUE)</f>
        <v>0</v>
      </c>
      <c r="D2">
        <f>C2</f>
        <v>0</v>
      </c>
      <c r="E2">
        <f>ConfidenceLevel</f>
        <v>0.8</v>
      </c>
      <c r="F2">
        <f t="shared" ref="F2:F21" si="1">B2*(MeanVelocity-MeanInflow)</f>
        <v>11</v>
      </c>
      <c r="G2">
        <f t="shared" ref="G2:G21" si="2">SQRT(B2)*SQRT(VelocityDev*VelocityDev + InflowDev*InflowDev)</f>
        <v>5.0990195135927845</v>
      </c>
    </row>
    <row r="3" spans="1:7" x14ac:dyDescent="0.35">
      <c r="A3">
        <f t="shared" ref="A3:A32" si="3">IF(AND(C3&gt;ConfidenceLevel,C2&lt;=ConfidenceLevel),1,0)</f>
        <v>0</v>
      </c>
      <c r="B3">
        <f>B2+1</f>
        <v>2</v>
      </c>
      <c r="C3">
        <f t="shared" si="0"/>
        <v>0</v>
      </c>
      <c r="D3">
        <f t="shared" ref="D3:D7" si="4">C3-C2</f>
        <v>0</v>
      </c>
      <c r="E3">
        <f>ConfidenceLevel</f>
        <v>0.8</v>
      </c>
      <c r="F3">
        <f t="shared" si="1"/>
        <v>22</v>
      </c>
      <c r="G3">
        <f t="shared" si="2"/>
        <v>7.2111025509279782</v>
      </c>
    </row>
    <row r="4" spans="1:7" x14ac:dyDescent="0.35">
      <c r="A4">
        <f t="shared" si="3"/>
        <v>0</v>
      </c>
      <c r="B4">
        <f t="shared" ref="B4:B21" si="5">B3+1</f>
        <v>3</v>
      </c>
      <c r="C4">
        <f t="shared" si="0"/>
        <v>0</v>
      </c>
      <c r="D4">
        <f t="shared" si="4"/>
        <v>0</v>
      </c>
      <c r="E4">
        <f>ConfidenceLevel</f>
        <v>0.8</v>
      </c>
      <c r="F4">
        <f t="shared" si="1"/>
        <v>33</v>
      </c>
      <c r="G4">
        <f t="shared" si="2"/>
        <v>8.831760866327846</v>
      </c>
    </row>
    <row r="5" spans="1:7" x14ac:dyDescent="0.35">
      <c r="A5">
        <f t="shared" si="3"/>
        <v>0</v>
      </c>
      <c r="B5">
        <f t="shared" si="5"/>
        <v>4</v>
      </c>
      <c r="C5">
        <f t="shared" si="0"/>
        <v>0</v>
      </c>
      <c r="D5">
        <f t="shared" si="4"/>
        <v>0</v>
      </c>
      <c r="E5">
        <f>ConfidenceLevel</f>
        <v>0.8</v>
      </c>
      <c r="F5">
        <f t="shared" si="1"/>
        <v>44</v>
      </c>
      <c r="G5">
        <f t="shared" si="2"/>
        <v>10.198039027185569</v>
      </c>
    </row>
    <row r="6" spans="1:7" x14ac:dyDescent="0.35">
      <c r="A6">
        <f t="shared" si="3"/>
        <v>0</v>
      </c>
      <c r="B6">
        <f t="shared" si="5"/>
        <v>5</v>
      </c>
      <c r="C6">
        <f t="shared" si="0"/>
        <v>0</v>
      </c>
      <c r="D6">
        <f t="shared" si="4"/>
        <v>0</v>
      </c>
      <c r="E6">
        <f>ConfidenceLevel</f>
        <v>0.8</v>
      </c>
      <c r="F6">
        <f t="shared" si="1"/>
        <v>55</v>
      </c>
      <c r="G6">
        <f t="shared" si="2"/>
        <v>11.401754250991379</v>
      </c>
    </row>
    <row r="7" spans="1:7" x14ac:dyDescent="0.35">
      <c r="A7">
        <f t="shared" si="3"/>
        <v>0</v>
      </c>
      <c r="B7">
        <f t="shared" si="5"/>
        <v>6</v>
      </c>
      <c r="C7">
        <f t="shared" si="0"/>
        <v>8.7565510398235347E-12</v>
      </c>
      <c r="D7">
        <f t="shared" si="4"/>
        <v>8.7565510398235347E-12</v>
      </c>
      <c r="E7">
        <f>ConfidenceLevel</f>
        <v>0.8</v>
      </c>
      <c r="F7">
        <f t="shared" si="1"/>
        <v>66</v>
      </c>
      <c r="G7">
        <f t="shared" si="2"/>
        <v>12.489995996796795</v>
      </c>
    </row>
    <row r="8" spans="1:7" x14ac:dyDescent="0.35">
      <c r="A8">
        <f t="shared" si="3"/>
        <v>0</v>
      </c>
      <c r="B8">
        <f t="shared" si="5"/>
        <v>7</v>
      </c>
      <c r="C8">
        <f t="shared" si="0"/>
        <v>3.1315889104099881E-8</v>
      </c>
      <c r="D8">
        <f t="shared" ref="D8:D21" si="6">C8-C7</f>
        <v>3.1307132553060057E-8</v>
      </c>
      <c r="E8">
        <f>ConfidenceLevel</f>
        <v>0.8</v>
      </c>
      <c r="F8">
        <f t="shared" si="1"/>
        <v>77</v>
      </c>
      <c r="G8">
        <f t="shared" si="2"/>
        <v>13.490737563232042</v>
      </c>
    </row>
    <row r="9" spans="1:7" x14ac:dyDescent="0.35">
      <c r="A9">
        <f t="shared" si="3"/>
        <v>0</v>
      </c>
      <c r="B9">
        <f t="shared" si="5"/>
        <v>8</v>
      </c>
      <c r="C9">
        <f t="shared" si="0"/>
        <v>8.5813678180057806E-6</v>
      </c>
      <c r="D9">
        <f t="shared" si="6"/>
        <v>8.5500519289016808E-6</v>
      </c>
      <c r="E9">
        <f>ConfidenceLevel</f>
        <v>0.8</v>
      </c>
      <c r="F9">
        <f t="shared" si="1"/>
        <v>88</v>
      </c>
      <c r="G9">
        <f t="shared" si="2"/>
        <v>14.422205101855956</v>
      </c>
    </row>
    <row r="10" spans="1:7" x14ac:dyDescent="0.35">
      <c r="A10">
        <f t="shared" si="3"/>
        <v>0</v>
      </c>
      <c r="B10">
        <f t="shared" si="5"/>
        <v>9</v>
      </c>
      <c r="C10">
        <f t="shared" si="0"/>
        <v>4.2807284321044747E-4</v>
      </c>
      <c r="D10">
        <f t="shared" si="6"/>
        <v>4.1949147539244169E-4</v>
      </c>
      <c r="E10">
        <f>ConfidenceLevel</f>
        <v>0.8</v>
      </c>
      <c r="F10">
        <f t="shared" si="1"/>
        <v>99</v>
      </c>
      <c r="G10">
        <f t="shared" si="2"/>
        <v>15.297058540778353</v>
      </c>
    </row>
    <row r="11" spans="1:7" x14ac:dyDescent="0.35">
      <c r="A11">
        <f t="shared" si="3"/>
        <v>0</v>
      </c>
      <c r="B11">
        <f t="shared" si="5"/>
        <v>10</v>
      </c>
      <c r="C11">
        <f t="shared" si="0"/>
        <v>6.5563316325779608E-3</v>
      </c>
      <c r="D11">
        <f t="shared" si="6"/>
        <v>6.1282587893675133E-3</v>
      </c>
      <c r="E11">
        <f>ConfidenceLevel</f>
        <v>0.8</v>
      </c>
      <c r="F11">
        <f t="shared" si="1"/>
        <v>110</v>
      </c>
      <c r="G11">
        <f t="shared" si="2"/>
        <v>16.124515496597098</v>
      </c>
    </row>
    <row r="12" spans="1:7" x14ac:dyDescent="0.35">
      <c r="A12">
        <f t="shared" si="3"/>
        <v>0</v>
      </c>
      <c r="B12">
        <f t="shared" si="5"/>
        <v>11</v>
      </c>
      <c r="C12">
        <f t="shared" si="0"/>
        <v>4.3190405299223245E-2</v>
      </c>
      <c r="D12">
        <f t="shared" si="6"/>
        <v>3.6634073666645284E-2</v>
      </c>
      <c r="E12">
        <f>ConfidenceLevel</f>
        <v>0.8</v>
      </c>
      <c r="F12">
        <f t="shared" si="1"/>
        <v>121</v>
      </c>
      <c r="G12">
        <f t="shared" si="2"/>
        <v>16.911534525287763</v>
      </c>
    </row>
    <row r="13" spans="1:7" x14ac:dyDescent="0.35">
      <c r="A13">
        <f t="shared" si="3"/>
        <v>0</v>
      </c>
      <c r="B13">
        <f t="shared" si="5"/>
        <v>12</v>
      </c>
      <c r="C13">
        <f t="shared" si="0"/>
        <v>0.15408977373352695</v>
      </c>
      <c r="D13">
        <f t="shared" si="6"/>
        <v>0.1108993684343037</v>
      </c>
      <c r="E13">
        <f>ConfidenceLevel</f>
        <v>0.8</v>
      </c>
      <c r="F13">
        <f t="shared" si="1"/>
        <v>132</v>
      </c>
      <c r="G13">
        <f t="shared" si="2"/>
        <v>17.663521732655692</v>
      </c>
    </row>
    <row r="14" spans="1:7" x14ac:dyDescent="0.35">
      <c r="A14">
        <f t="shared" si="3"/>
        <v>0</v>
      </c>
      <c r="B14">
        <f t="shared" si="5"/>
        <v>13</v>
      </c>
      <c r="C14">
        <f t="shared" si="0"/>
        <v>0.35169445411572076</v>
      </c>
      <c r="D14">
        <f t="shared" si="6"/>
        <v>0.19760468038219381</v>
      </c>
      <c r="E14">
        <f>ConfidenceLevel</f>
        <v>0.8</v>
      </c>
      <c r="F14">
        <f t="shared" si="1"/>
        <v>143</v>
      </c>
      <c r="G14">
        <f t="shared" si="2"/>
        <v>18.384776310850235</v>
      </c>
    </row>
    <row r="15" spans="1:7" x14ac:dyDescent="0.35">
      <c r="A15">
        <f t="shared" si="3"/>
        <v>0</v>
      </c>
      <c r="B15">
        <f t="shared" si="5"/>
        <v>14</v>
      </c>
      <c r="C15">
        <f t="shared" si="0"/>
        <v>0.58303229295572401</v>
      </c>
      <c r="D15">
        <f t="shared" si="6"/>
        <v>0.23133783884000325</v>
      </c>
      <c r="E15">
        <f>ConfidenceLevel</f>
        <v>0.8</v>
      </c>
      <c r="F15">
        <f t="shared" si="1"/>
        <v>154</v>
      </c>
      <c r="G15">
        <f t="shared" si="2"/>
        <v>19.078784028338912</v>
      </c>
    </row>
    <row r="16" spans="1:7" x14ac:dyDescent="0.35">
      <c r="A16">
        <f t="shared" si="3"/>
        <v>0</v>
      </c>
      <c r="B16">
        <f t="shared" si="5"/>
        <v>15</v>
      </c>
      <c r="C16">
        <f t="shared" si="0"/>
        <v>0.77623954493476544</v>
      </c>
      <c r="D16">
        <f t="shared" si="6"/>
        <v>0.19320725197904143</v>
      </c>
      <c r="E16">
        <f>ConfidenceLevel</f>
        <v>0.8</v>
      </c>
      <c r="F16">
        <f t="shared" si="1"/>
        <v>165</v>
      </c>
      <c r="G16">
        <f t="shared" si="2"/>
        <v>19.748417658131498</v>
      </c>
    </row>
    <row r="17" spans="1:7" x14ac:dyDescent="0.35">
      <c r="A17">
        <f t="shared" si="3"/>
        <v>1</v>
      </c>
      <c r="B17">
        <f t="shared" si="5"/>
        <v>16</v>
      </c>
      <c r="C17">
        <f t="shared" si="0"/>
        <v>0.89880199201352062</v>
      </c>
      <c r="D17">
        <f t="shared" si="6"/>
        <v>0.12256244707875519</v>
      </c>
      <c r="E17">
        <f>ConfidenceLevel</f>
        <v>0.8</v>
      </c>
      <c r="F17">
        <f t="shared" si="1"/>
        <v>176</v>
      </c>
      <c r="G17">
        <f t="shared" si="2"/>
        <v>20.396078054371138</v>
      </c>
    </row>
    <row r="18" spans="1:7" x14ac:dyDescent="0.35">
      <c r="A18">
        <f t="shared" si="3"/>
        <v>0</v>
      </c>
      <c r="B18">
        <f t="shared" si="5"/>
        <v>17</v>
      </c>
      <c r="C18">
        <f t="shared" si="0"/>
        <v>0.96078851103619101</v>
      </c>
      <c r="D18">
        <f t="shared" si="6"/>
        <v>6.1986519022670383E-2</v>
      </c>
      <c r="E18">
        <f>ConfidenceLevel</f>
        <v>0.8</v>
      </c>
      <c r="F18">
        <f t="shared" si="1"/>
        <v>187</v>
      </c>
      <c r="G18">
        <f t="shared" si="2"/>
        <v>21.023796041628636</v>
      </c>
    </row>
    <row r="19" spans="1:7" x14ac:dyDescent="0.35">
      <c r="A19">
        <f t="shared" si="3"/>
        <v>0</v>
      </c>
      <c r="B19">
        <f t="shared" si="5"/>
        <v>18</v>
      </c>
      <c r="C19">
        <f t="shared" si="0"/>
        <v>0.98674985969875406</v>
      </c>
      <c r="D19">
        <f t="shared" si="6"/>
        <v>2.5961348662563055E-2</v>
      </c>
      <c r="E19">
        <f>ConfidenceLevel</f>
        <v>0.8</v>
      </c>
      <c r="F19">
        <f t="shared" si="1"/>
        <v>198</v>
      </c>
      <c r="G19">
        <f t="shared" si="2"/>
        <v>21.633307652783934</v>
      </c>
    </row>
    <row r="20" spans="1:7" x14ac:dyDescent="0.35">
      <c r="A20">
        <f t="shared" si="3"/>
        <v>0</v>
      </c>
      <c r="B20">
        <f t="shared" si="5"/>
        <v>19</v>
      </c>
      <c r="C20">
        <f t="shared" si="0"/>
        <v>0.99602911583212339</v>
      </c>
      <c r="D20">
        <f t="shared" si="6"/>
        <v>9.2792561333693291E-3</v>
      </c>
      <c r="E20">
        <f>ConfidenceLevel</f>
        <v>0.8</v>
      </c>
      <c r="F20">
        <f t="shared" si="1"/>
        <v>209</v>
      </c>
      <c r="G20">
        <f t="shared" si="2"/>
        <v>22.22611077089287</v>
      </c>
    </row>
    <row r="21" spans="1:7" x14ac:dyDescent="0.35">
      <c r="A21">
        <f t="shared" si="3"/>
        <v>0</v>
      </c>
      <c r="B21">
        <f t="shared" si="5"/>
        <v>20</v>
      </c>
      <c r="C21">
        <f t="shared" si="0"/>
        <v>0.99892864157435735</v>
      </c>
      <c r="D21">
        <f t="shared" si="6"/>
        <v>2.8995257422339549E-3</v>
      </c>
      <c r="E21">
        <f>ConfidenceLevel</f>
        <v>0.8</v>
      </c>
      <c r="F21">
        <f t="shared" si="1"/>
        <v>220</v>
      </c>
      <c r="G21">
        <f t="shared" si="2"/>
        <v>22.803508501982758</v>
      </c>
    </row>
    <row r="22" spans="1:7" x14ac:dyDescent="0.35">
      <c r="A22">
        <f t="shared" si="3"/>
        <v>0</v>
      </c>
      <c r="B22">
        <f t="shared" ref="B22:B32" si="7">B21+1</f>
        <v>21</v>
      </c>
      <c r="C22">
        <f t="shared" ref="C22:C29" si="8">1-NORMDIST(WorkToDo,F22,G22,TRUE)</f>
        <v>0.99973633950752028</v>
      </c>
      <c r="D22">
        <f t="shared" ref="D22:D29" si="9">C22-C21</f>
        <v>8.0769793316293192E-4</v>
      </c>
      <c r="E22">
        <f>ConfidenceLevel</f>
        <v>0.8</v>
      </c>
      <c r="F22">
        <f t="shared" ref="F22:F29" si="10">B22*(MeanVelocity-MeanInflow)</f>
        <v>231</v>
      </c>
      <c r="G22">
        <f t="shared" ref="G22:G29" si="11">SQRT(B22)*SQRT(VelocityDev*VelocityDev + InflowDev*InflowDev)</f>
        <v>23.366642891095843</v>
      </c>
    </row>
    <row r="23" spans="1:7" x14ac:dyDescent="0.35">
      <c r="A23">
        <f t="shared" si="3"/>
        <v>0</v>
      </c>
      <c r="B23">
        <f t="shared" si="7"/>
        <v>22</v>
      </c>
      <c r="C23">
        <f t="shared" si="8"/>
        <v>0.99994014352976113</v>
      </c>
      <c r="D23">
        <f t="shared" si="9"/>
        <v>2.0380402224084992E-4</v>
      </c>
      <c r="E23">
        <f>ConfidenceLevel</f>
        <v>0.8</v>
      </c>
      <c r="F23">
        <f t="shared" si="10"/>
        <v>242</v>
      </c>
      <c r="G23">
        <f t="shared" si="11"/>
        <v>23.916521486202797</v>
      </c>
    </row>
    <row r="24" spans="1:7" x14ac:dyDescent="0.35">
      <c r="A24">
        <f t="shared" si="3"/>
        <v>0</v>
      </c>
      <c r="B24">
        <f t="shared" si="7"/>
        <v>23</v>
      </c>
      <c r="C24">
        <f t="shared" si="8"/>
        <v>0.99998734308256454</v>
      </c>
      <c r="D24">
        <f t="shared" si="9"/>
        <v>4.7199552803411926E-5</v>
      </c>
      <c r="E24">
        <f>ConfidenceLevel</f>
        <v>0.8</v>
      </c>
      <c r="F24">
        <f t="shared" si="10"/>
        <v>253</v>
      </c>
      <c r="G24">
        <f t="shared" si="11"/>
        <v>24.454038521274963</v>
      </c>
    </row>
    <row r="25" spans="1:7" x14ac:dyDescent="0.35">
      <c r="A25">
        <f t="shared" si="3"/>
        <v>0</v>
      </c>
      <c r="B25">
        <f t="shared" si="7"/>
        <v>24</v>
      </c>
      <c r="C25">
        <f t="shared" si="8"/>
        <v>0.9999974864354616</v>
      </c>
      <c r="D25">
        <f t="shared" si="9"/>
        <v>1.0143352897062918E-5</v>
      </c>
      <c r="E25">
        <f>ConfidenceLevel</f>
        <v>0.8</v>
      </c>
      <c r="F25">
        <f t="shared" si="10"/>
        <v>264</v>
      </c>
      <c r="G25">
        <f t="shared" si="11"/>
        <v>24.97999199359359</v>
      </c>
    </row>
    <row r="26" spans="1:7" x14ac:dyDescent="0.35">
      <c r="A26">
        <f t="shared" si="3"/>
        <v>0</v>
      </c>
      <c r="B26">
        <f t="shared" si="7"/>
        <v>25</v>
      </c>
      <c r="C26">
        <f t="shared" si="8"/>
        <v>0.99999952784780699</v>
      </c>
      <c r="D26">
        <f t="shared" si="9"/>
        <v>2.0414123453882382E-6</v>
      </c>
      <c r="E26">
        <f>ConfidenceLevel</f>
        <v>0.8</v>
      </c>
      <c r="F26">
        <f t="shared" si="10"/>
        <v>275</v>
      </c>
      <c r="G26">
        <f t="shared" si="11"/>
        <v>25.495097567963924</v>
      </c>
    </row>
    <row r="27" spans="1:7" x14ac:dyDescent="0.35">
      <c r="A27">
        <f t="shared" si="3"/>
        <v>0</v>
      </c>
      <c r="B27">
        <f t="shared" si="7"/>
        <v>26</v>
      </c>
      <c r="C27">
        <f t="shared" si="8"/>
        <v>0.99999991559693469</v>
      </c>
      <c r="D27">
        <f t="shared" si="9"/>
        <v>3.87749127694903E-7</v>
      </c>
      <c r="E27">
        <f>ConfidenceLevel</f>
        <v>0.8</v>
      </c>
      <c r="F27">
        <f t="shared" si="10"/>
        <v>286</v>
      </c>
      <c r="G27">
        <f t="shared" si="11"/>
        <v>25.999999999999996</v>
      </c>
    </row>
    <row r="28" spans="1:7" x14ac:dyDescent="0.35">
      <c r="A28">
        <f t="shared" si="3"/>
        <v>0</v>
      </c>
      <c r="B28">
        <f t="shared" si="7"/>
        <v>27</v>
      </c>
      <c r="C28">
        <f t="shared" si="8"/>
        <v>0.99999998556520941</v>
      </c>
      <c r="D28">
        <f t="shared" si="9"/>
        <v>6.9968274729603763E-8</v>
      </c>
      <c r="E28">
        <f>ConfidenceLevel</f>
        <v>0.8</v>
      </c>
      <c r="F28">
        <f t="shared" si="10"/>
        <v>297</v>
      </c>
      <c r="G28">
        <f t="shared" si="11"/>
        <v>26.49528259898354</v>
      </c>
    </row>
    <row r="29" spans="1:7" x14ac:dyDescent="0.35">
      <c r="A29">
        <f t="shared" si="3"/>
        <v>0</v>
      </c>
      <c r="B29">
        <f t="shared" si="7"/>
        <v>28</v>
      </c>
      <c r="C29">
        <f t="shared" si="8"/>
        <v>0.99999999762739777</v>
      </c>
      <c r="D29">
        <f t="shared" si="9"/>
        <v>1.2062188359251991E-8</v>
      </c>
      <c r="E29">
        <f>ConfidenceLevel</f>
        <v>0.8</v>
      </c>
      <c r="F29">
        <f t="shared" si="10"/>
        <v>308</v>
      </c>
      <c r="G29">
        <f t="shared" si="11"/>
        <v>26.981475126464083</v>
      </c>
    </row>
    <row r="30" spans="1:7" x14ac:dyDescent="0.35">
      <c r="A30">
        <f t="shared" ref="A30:A32" si="12">IF(AND(C30&gt;ConfidenceLevel,C29&lt;=ConfidenceLevel),1,0)</f>
        <v>0</v>
      </c>
      <c r="B30">
        <f t="shared" si="7"/>
        <v>29</v>
      </c>
      <c r="C30">
        <f t="shared" ref="C30:C32" si="13">1-NORMDIST(WorkToDo,F30,G30,TRUE)</f>
        <v>0.99999999962370423</v>
      </c>
      <c r="D30">
        <f t="shared" ref="D30:D32" si="14">C30-C29</f>
        <v>1.9963064534778141E-9</v>
      </c>
      <c r="E30">
        <f>ConfidenceLevel</f>
        <v>0.8</v>
      </c>
      <c r="F30">
        <f t="shared" ref="F30:F32" si="15">B30*(MeanVelocity-MeanInflow)</f>
        <v>319</v>
      </c>
      <c r="G30">
        <f t="shared" ref="G30:G32" si="16">SQRT(B30)*SQRT(VelocityDev*VelocityDev + InflowDev*InflowDev)</f>
        <v>27.45906043549196</v>
      </c>
    </row>
    <row r="31" spans="1:7" x14ac:dyDescent="0.35">
      <c r="A31">
        <f t="shared" si="12"/>
        <v>0</v>
      </c>
      <c r="B31">
        <f t="shared" si="7"/>
        <v>30</v>
      </c>
      <c r="C31">
        <f t="shared" si="13"/>
        <v>0.99999999994221267</v>
      </c>
      <c r="D31">
        <f t="shared" si="14"/>
        <v>3.1850844184333482E-10</v>
      </c>
      <c r="E31">
        <f>ConfidenceLevel</f>
        <v>0.8</v>
      </c>
      <c r="F31">
        <f t="shared" si="15"/>
        <v>330</v>
      </c>
      <c r="G31">
        <f t="shared" si="16"/>
        <v>27.928480087537881</v>
      </c>
    </row>
    <row r="32" spans="1:7" x14ac:dyDescent="0.35">
      <c r="A32">
        <f t="shared" si="12"/>
        <v>0</v>
      </c>
      <c r="B32">
        <f t="shared" si="7"/>
        <v>31</v>
      </c>
      <c r="C32">
        <f t="shared" si="13"/>
        <v>0.99999999999138101</v>
      </c>
      <c r="D32">
        <f t="shared" si="14"/>
        <v>4.9168336069271845E-11</v>
      </c>
      <c r="E32">
        <f>ConfidenceLevel</f>
        <v>0.8</v>
      </c>
      <c r="F32">
        <f t="shared" si="15"/>
        <v>341</v>
      </c>
      <c r="G32">
        <f t="shared" si="16"/>
        <v>28.390139133156776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RoughEstimations</vt:lpstr>
      <vt:lpstr>Backlog</vt:lpstr>
      <vt:lpstr>Risks</vt:lpstr>
      <vt:lpstr>Calcs</vt:lpstr>
      <vt:lpstr>BudgetEstimation</vt:lpstr>
      <vt:lpstr>ConfidenceLevel</vt:lpstr>
      <vt:lpstr>DurationEstimation</vt:lpstr>
      <vt:lpstr>InflowDev</vt:lpstr>
      <vt:lpstr>MeanInflow</vt:lpstr>
      <vt:lpstr>MeanVelocity</vt:lpstr>
      <vt:lpstr>VelocityDev</vt:lpstr>
      <vt:lpstr>WorkToDo</vt:lpstr>
    </vt:vector>
  </TitlesOfParts>
  <Company>Kaspersky 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Estimation Template</dc:title>
  <dc:creator>Maxim Dorofeev</dc:creator>
  <cp:lastModifiedBy>max</cp:lastModifiedBy>
  <dcterms:created xsi:type="dcterms:W3CDTF">2010-01-26T15:28:51Z</dcterms:created>
  <dcterms:modified xsi:type="dcterms:W3CDTF">2014-05-13T07:52:04Z</dcterms:modified>
</cp:coreProperties>
</file>